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70" yWindow="555" windowWidth="15480" windowHeight="11640" activeTab="1"/>
  </bookViews>
  <sheets>
    <sheet name="Rekapitulace stavby" sheetId="1" r:id="rId1"/>
    <sheet name="ZTI - KLIMATIZACE ZASEDAC..." sheetId="2" r:id="rId2"/>
  </sheets>
  <definedNames>
    <definedName name="_xlnm._FilterDatabase" localSheetId="1" hidden="1">'ZTI - KLIMATIZACE ZASEDAC...'!$C$114:$K$126</definedName>
    <definedName name="_xlnm.Print_Titles" localSheetId="0">'Rekapitulace stavby'!$92:$92</definedName>
    <definedName name="_xlnm.Print_Titles" localSheetId="1">'ZTI - KLIMATIZACE ZASEDAC...'!$114:$114</definedName>
    <definedName name="_xlnm.Print_Area" localSheetId="0">'Rekapitulace stavby'!$D$4:$AO$76,'Rekapitulace stavby'!$C$82:$AQ$96</definedName>
    <definedName name="_xlnm.Print_Area" localSheetId="1">'ZTI - KLIMATIZACE ZASEDAC...'!$C$4:$J$76,'ZTI - KLIMATIZACE ZASEDAC...'!$C$82:$J$98,'ZTI - KLIMATIZACE ZASEDAC...'!$C$104:$K$126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T123" i="2" s="1"/>
  <c r="R125" i="2"/>
  <c r="P125" i="2"/>
  <c r="BK125" i="2"/>
  <c r="J125" i="2"/>
  <c r="BE125" i="2" s="1"/>
  <c r="BI124" i="2"/>
  <c r="BH124" i="2"/>
  <c r="BG124" i="2"/>
  <c r="BF124" i="2"/>
  <c r="T124" i="2"/>
  <c r="R124" i="2"/>
  <c r="R123" i="2"/>
  <c r="P124" i="2"/>
  <c r="BK124" i="2"/>
  <c r="J124" i="2"/>
  <c r="BE124" i="2" s="1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F32" i="2" s="1"/>
  <c r="BA95" i="1" s="1"/>
  <c r="BA94" i="1" s="1"/>
  <c r="T121" i="2"/>
  <c r="R121" i="2"/>
  <c r="P121" i="2"/>
  <c r="BK121" i="2"/>
  <c r="J121" i="2"/>
  <c r="BE121" i="2" s="1"/>
  <c r="BI120" i="2"/>
  <c r="BH120" i="2"/>
  <c r="BG120" i="2"/>
  <c r="BF120" i="2"/>
  <c r="T120" i="2"/>
  <c r="R120" i="2"/>
  <c r="P120" i="2"/>
  <c r="BK120" i="2"/>
  <c r="J120" i="2"/>
  <c r="BE120" i="2"/>
  <c r="BI119" i="2"/>
  <c r="F35" i="2" s="1"/>
  <c r="BD95" i="1" s="1"/>
  <c r="BD94" i="1" s="1"/>
  <c r="W33" i="1" s="1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P117" i="2" s="1"/>
  <c r="BK118" i="2"/>
  <c r="J118" i="2"/>
  <c r="BE118" i="2" s="1"/>
  <c r="J112" i="2"/>
  <c r="J111" i="2"/>
  <c r="F111" i="2"/>
  <c r="F109" i="2"/>
  <c r="E107" i="2"/>
  <c r="J90" i="2"/>
  <c r="J89" i="2"/>
  <c r="F89" i="2"/>
  <c r="F87" i="2"/>
  <c r="E85" i="2"/>
  <c r="J16" i="2"/>
  <c r="E16" i="2"/>
  <c r="F90" i="2" s="1"/>
  <c r="J15" i="2"/>
  <c r="J10" i="2"/>
  <c r="J109" i="2" s="1"/>
  <c r="AS94" i="1"/>
  <c r="L90" i="1"/>
  <c r="AM90" i="1"/>
  <c r="AM89" i="1"/>
  <c r="L89" i="1"/>
  <c r="AM87" i="1"/>
  <c r="L87" i="1"/>
  <c r="L85" i="1"/>
  <c r="L84" i="1"/>
  <c r="R117" i="2" l="1"/>
  <c r="R116" i="2" s="1"/>
  <c r="R115" i="2" s="1"/>
  <c r="T117" i="2"/>
  <c r="T116" i="2" s="1"/>
  <c r="T115" i="2" s="1"/>
  <c r="P123" i="2"/>
  <c r="P116" i="2" s="1"/>
  <c r="P115" i="2" s="1"/>
  <c r="AU95" i="1" s="1"/>
  <c r="AU94" i="1" s="1"/>
  <c r="F34" i="2"/>
  <c r="BC95" i="1" s="1"/>
  <c r="BC94" i="1" s="1"/>
  <c r="F33" i="2"/>
  <c r="BB95" i="1" s="1"/>
  <c r="BB94" i="1" s="1"/>
  <c r="AX94" i="1" s="1"/>
  <c r="BK117" i="2"/>
  <c r="BK116" i="2" s="1"/>
  <c r="BK123" i="2"/>
  <c r="J123" i="2" s="1"/>
  <c r="J97" i="2" s="1"/>
  <c r="F112" i="2"/>
  <c r="F31" i="2"/>
  <c r="AZ95" i="1" s="1"/>
  <c r="AZ94" i="1" s="1"/>
  <c r="J31" i="2"/>
  <c r="AV95" i="1" s="1"/>
  <c r="J117" i="2"/>
  <c r="J96" i="2" s="1"/>
  <c r="W32" i="1"/>
  <c r="AY94" i="1"/>
  <c r="AW94" i="1"/>
  <c r="AK30" i="1" s="1"/>
  <c r="W30" i="1"/>
  <c r="J87" i="2"/>
  <c r="J32" i="2"/>
  <c r="AW95" i="1" s="1"/>
  <c r="AT95" i="1" l="1"/>
  <c r="W31" i="1"/>
  <c r="BK115" i="2"/>
  <c r="J115" i="2" s="1"/>
  <c r="J116" i="2"/>
  <c r="J95" i="2" s="1"/>
  <c r="AV94" i="1"/>
  <c r="W29" i="1"/>
  <c r="J94" i="2" l="1"/>
  <c r="J28" i="2"/>
  <c r="AT94" i="1"/>
  <c r="AK29" i="1"/>
  <c r="AG95" i="1" l="1"/>
  <c r="J37" i="2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<sst xmlns="http://schemas.openxmlformats.org/spreadsheetml/2006/main" count="388" uniqueCount="150">
  <si>
    <t>Export Komplet</t>
  </si>
  <si>
    <t/>
  </si>
  <si>
    <t>2.0</t>
  </si>
  <si>
    <t>False</t>
  </si>
  <si>
    <t>{8a167d62-957f-4e34-b04d-0b3e6c49b4c8}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</si>
  <si>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</si>
  <si>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</si>
  <si>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</si>
  <si>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</si>
  <si>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</si>
  <si>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</si>
  <si>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</si>
  <si>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</si>
  <si>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</si>
  <si>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ZTI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</si>
  <si>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</si>
  <si>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</si>
  <si>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KLIMATIZACE ZASEDACÍ MÍSTNOSTI, HORNÍ NÁM. 382/69, OPAVA-ZDRAVOINSTALACE</t>
  </si>
  <si>
    <t>KSO:</t>
  </si>
  <si>
    <t>CC-CZ:</t>
  </si>
  <si>
    <t>Místo:</t>
  </si>
  <si>
    <t>Opava</t>
  </si>
  <si>
    <t>Datum:</t>
  </si>
  <si>
    <t>22. 7. 2019</t>
  </si>
  <si>
    <t>Zadavatel:</t>
  </si>
  <si>
    <t>IČ:</t>
  </si>
  <si>
    <t>Statutární město Opava</t>
  </si>
  <si>
    <t>DIČ:</t>
  </si>
  <si>
    <t>Uchazeč:</t>
  </si>
  <si>
    <t>Vyplň údaj</t>
  </si>
  <si>
    <t>Projektant:</t>
  </si>
  <si>
    <t>ing. Jiří Krajcar</t>
  </si>
  <si>
    <t>True</t>
  </si>
  <si>
    <t>Zpracovatel:</t>
  </si>
  <si>
    <t>Dana Mrůzková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</si>
  <si>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</si>
  <si>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</si>
  <si>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</si>
  <si>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</si>
  <si>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</si>
  <si>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</si>
  <si>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</si>
  <si>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</si>
  <si>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</si>
  <si>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</si>
  <si>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</si>
  <si>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</si>
  <si>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</si>
  <si>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</si>
  <si>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</si>
  <si>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</si>
  <si>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</si>
  <si>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</si>
  <si>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</si>
  <si>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</si>
  <si>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</si>
  <si>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</si>
  <si>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</si>
  <si>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</si>
  <si>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</si>
  <si>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</si>
  <si>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</si>
  <si>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</si>
  <si>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</si>
  <si>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</si>
  <si>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</si>
  <si>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</si>
  <si>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</si>
  <si>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</si>
  <si>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</si>
  <si>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</si>
  <si>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</si>
  <si>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</si>
  <si>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</si>
  <si>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</si>
  <si>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</si>
  <si>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</si>
  <si>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</si>
  <si>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</si>
  <si>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</si>
  <si>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</si>
  <si>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</si>
  <si>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</si>
  <si>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</si>
  <si>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</si>
  <si>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</si>
  <si>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</si>
  <si>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</si>
  <si>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</si>
  <si>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</si>
  <si>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</si>
  <si>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721 - Zdravotechnika - vnitřní kanalizace</t>
  </si>
  <si>
    <t xml:space="preserve">    725 - Zdravotechnika - zařizovací předměty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</si>
  <si>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</si>
  <si>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</si>
  <si>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</si>
  <si>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</si>
  <si>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</si>
  <si>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</si>
  <si>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</si>
  <si>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</si>
  <si>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</si>
  <si>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</si>
  <si>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</si>
  <si>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</si>
  <si>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</si>
  <si>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</si>
  <si>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</si>
  <si>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</si>
  <si>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721</t>
  </si>
  <si>
    <t>Zdravotechnika - vnitřní kanalizace</t>
  </si>
  <si>
    <t>K</t>
  </si>
  <si>
    <t>721174042</t>
  </si>
  <si>
    <t>Potrubí kanalizační z PP připojovací DN 40</t>
  </si>
  <si>
    <t>m</t>
  </si>
  <si>
    <t>CS ÚRS 2019 01</t>
  </si>
  <si>
    <t>16</t>
  </si>
  <si>
    <t>1032017216</t>
  </si>
  <si>
    <t>721194104</t>
  </si>
  <si>
    <t>Vyvedení a upevnění odpadních výpustek DN 40</t>
  </si>
  <si>
    <t>kus</t>
  </si>
  <si>
    <t>2043724165</t>
  </si>
  <si>
    <t>3</t>
  </si>
  <si>
    <t>721290111</t>
  </si>
  <si>
    <t>Zkouška těsnosti potrubí kanalizace vodou do DN 125</t>
  </si>
  <si>
    <t>-1917988635</t>
  </si>
  <si>
    <t>4</t>
  </si>
  <si>
    <t>721991p.c.</t>
  </si>
  <si>
    <t>Napojení na stávající odpadní potrubí v 1.NP</t>
  </si>
  <si>
    <t>435562958</t>
  </si>
  <si>
    <t>5</t>
  </si>
  <si>
    <t>998721201</t>
  </si>
  <si>
    <t>Přesun hmot procentní pro vnitřní kanalizace v objektech v do 6 m</t>
  </si>
  <si>
    <t>%</t>
  </si>
  <si>
    <t>1097192301</t>
  </si>
  <si>
    <t>725</t>
  </si>
  <si>
    <t>Zdravotechnika - zařizovací předměty</t>
  </si>
  <si>
    <t>6</t>
  </si>
  <si>
    <t>725869203</t>
  </si>
  <si>
    <t>Montáž zápachových uzávěrek jednodílných DN 40</t>
  </si>
  <si>
    <t>85145673</t>
  </si>
  <si>
    <t>7</t>
  </si>
  <si>
    <t>M</t>
  </si>
  <si>
    <t>vodní zápachová uzávěrka DN40 pro odvod kondenzátu s přídavnou mechanickou zápach. uzáv. a čistící vložkou, s otáčivým ramenem odtoku</t>
  </si>
  <si>
    <t>32</t>
  </si>
  <si>
    <t>-461171573</t>
  </si>
  <si>
    <t>8</t>
  </si>
  <si>
    <t>998725201</t>
  </si>
  <si>
    <t>Přesun hmot procentní pro zařizovací předměty v objektech v do 6 m</t>
  </si>
  <si>
    <t>880337072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</si>
</sst>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88" t="s">
        <v>5</v>
      </c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99" t="s">
        <v>14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R5" s="16"/>
      <c r="BE5" s="206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200" t="s">
        <v>17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R6" s="16"/>
      <c r="BE6" s="207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207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207"/>
      <c r="BS8" s="13" t="s">
        <v>6</v>
      </c>
    </row>
    <row r="9" spans="1:74" ht="14.45" customHeight="1">
      <c r="B9" s="16"/>
      <c r="AR9" s="16"/>
      <c r="BE9" s="207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207"/>
      <c r="BS10" s="13" t="s">
        <v>6</v>
      </c>
    </row>
    <row r="11" spans="1:74" ht="18.399999999999999" customHeight="1">
      <c r="B11" s="16"/>
      <c r="E11" s="21" t="s">
        <v>26</v>
      </c>
      <c r="AK11" s="23" t="s">
        <v>27</v>
      </c>
      <c r="AN11" s="21" t="s">
        <v>1</v>
      </c>
      <c r="AR11" s="16"/>
      <c r="BE11" s="207"/>
      <c r="BS11" s="13" t="s">
        <v>6</v>
      </c>
    </row>
    <row r="12" spans="1:74" ht="6.95" customHeight="1">
      <c r="B12" s="16"/>
      <c r="AR12" s="16"/>
      <c r="BE12" s="207"/>
      <c r="BS12" s="13" t="s">
        <v>6</v>
      </c>
    </row>
    <row r="13" spans="1:74" ht="12" customHeight="1">
      <c r="B13" s="16"/>
      <c r="D13" s="23" t="s">
        <v>28</v>
      </c>
      <c r="AK13" s="23" t="s">
        <v>25</v>
      </c>
      <c r="AN13" s="25" t="s">
        <v>29</v>
      </c>
      <c r="AR13" s="16"/>
      <c r="BE13" s="207"/>
      <c r="BS13" s="13" t="s">
        <v>6</v>
      </c>
    </row>
    <row r="14" spans="1:74" ht="12.75">
      <c r="B14" s="16"/>
      <c r="E14" s="201" t="s">
        <v>29</v>
      </c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3" t="s">
        <v>27</v>
      </c>
      <c r="AN14" s="25" t="s">
        <v>29</v>
      </c>
      <c r="AR14" s="16"/>
      <c r="BE14" s="207"/>
      <c r="BS14" s="13" t="s">
        <v>6</v>
      </c>
    </row>
    <row r="15" spans="1:74" ht="6.95" customHeight="1">
      <c r="B15" s="16"/>
      <c r="AR15" s="16"/>
      <c r="BE15" s="207"/>
      <c r="BS15" s="13" t="s">
        <v>3</v>
      </c>
    </row>
    <row r="16" spans="1:74" ht="12" customHeight="1">
      <c r="B16" s="16"/>
      <c r="D16" s="23" t="s">
        <v>30</v>
      </c>
      <c r="AK16" s="23" t="s">
        <v>25</v>
      </c>
      <c r="AN16" s="21" t="s">
        <v>1</v>
      </c>
      <c r="AR16" s="16"/>
      <c r="BE16" s="207"/>
      <c r="BS16" s="13" t="s">
        <v>3</v>
      </c>
    </row>
    <row r="17" spans="2:71" ht="18.399999999999999" customHeight="1">
      <c r="B17" s="16"/>
      <c r="E17" s="21" t="s">
        <v>31</v>
      </c>
      <c r="AK17" s="23" t="s">
        <v>27</v>
      </c>
      <c r="AN17" s="21" t="s">
        <v>1</v>
      </c>
      <c r="AR17" s="16"/>
      <c r="BE17" s="207"/>
      <c r="BS17" s="13" t="s">
        <v>32</v>
      </c>
    </row>
    <row r="18" spans="2:71" ht="6.95" customHeight="1">
      <c r="B18" s="16"/>
      <c r="AR18" s="16"/>
      <c r="BE18" s="207"/>
      <c r="BS18" s="13" t="s">
        <v>6</v>
      </c>
    </row>
    <row r="19" spans="2:71" ht="12" customHeight="1">
      <c r="B19" s="16"/>
      <c r="D19" s="23" t="s">
        <v>33</v>
      </c>
      <c r="AK19" s="23" t="s">
        <v>25</v>
      </c>
      <c r="AN19" s="21" t="s">
        <v>1</v>
      </c>
      <c r="AR19" s="16"/>
      <c r="BE19" s="207"/>
      <c r="BS19" s="13" t="s">
        <v>6</v>
      </c>
    </row>
    <row r="20" spans="2:71" ht="18.399999999999999" customHeight="1">
      <c r="B20" s="16"/>
      <c r="E20" s="21" t="s">
        <v>34</v>
      </c>
      <c r="AK20" s="23" t="s">
        <v>27</v>
      </c>
      <c r="AN20" s="21" t="s">
        <v>1</v>
      </c>
      <c r="AR20" s="16"/>
      <c r="BE20" s="207"/>
      <c r="BS20" s="13" t="s">
        <v>32</v>
      </c>
    </row>
    <row r="21" spans="2:71" ht="6.95" customHeight="1">
      <c r="B21" s="16"/>
      <c r="AR21" s="16"/>
      <c r="BE21" s="207"/>
    </row>
    <row r="22" spans="2:71" ht="12" customHeight="1">
      <c r="B22" s="16"/>
      <c r="D22" s="23" t="s">
        <v>35</v>
      </c>
      <c r="AR22" s="16"/>
      <c r="BE22" s="207"/>
    </row>
    <row r="23" spans="2:71" ht="16.5" customHeight="1">
      <c r="B23" s="16"/>
      <c r="E23" s="203" t="s">
        <v>1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16"/>
      <c r="BE23" s="207"/>
    </row>
    <row r="24" spans="2:71" ht="6.95" customHeight="1">
      <c r="B24" s="16"/>
      <c r="AR24" s="16"/>
      <c r="BE24" s="207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07"/>
    </row>
    <row r="26" spans="2:71" s="1" customFormat="1" ht="25.9" customHeight="1">
      <c r="B26" s="28"/>
      <c r="D26" s="29" t="s">
        <v>36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9">
        <f>ROUND(AG94,2)</f>
        <v>0</v>
      </c>
      <c r="AL26" s="210"/>
      <c r="AM26" s="210"/>
      <c r="AN26" s="210"/>
      <c r="AO26" s="210"/>
      <c r="AR26" s="28"/>
      <c r="BE26" s="207"/>
    </row>
    <row r="27" spans="2:71" s="1" customFormat="1" ht="6.95" customHeight="1">
      <c r="B27" s="28"/>
      <c r="AR27" s="28"/>
      <c r="BE27" s="207"/>
    </row>
    <row r="28" spans="2:71" s="1" customFormat="1" ht="12.75">
      <c r="B28" s="28"/>
      <c r="L28" s="204" t="s">
        <v>37</v>
      </c>
      <c r="M28" s="204"/>
      <c r="N28" s="204"/>
      <c r="O28" s="204"/>
      <c r="P28" s="204"/>
      <c r="W28" s="204" t="s">
        <v>38</v>
      </c>
      <c r="X28" s="204"/>
      <c r="Y28" s="204"/>
      <c r="Z28" s="204"/>
      <c r="AA28" s="204"/>
      <c r="AB28" s="204"/>
      <c r="AC28" s="204"/>
      <c r="AD28" s="204"/>
      <c r="AE28" s="204"/>
      <c r="AK28" s="204" t="s">
        <v>39</v>
      </c>
      <c r="AL28" s="204"/>
      <c r="AM28" s="204"/>
      <c r="AN28" s="204"/>
      <c r="AO28" s="204"/>
      <c r="AR28" s="28"/>
      <c r="BE28" s="207"/>
    </row>
    <row r="29" spans="2:71" s="2" customFormat="1" ht="14.45" customHeight="1">
      <c r="B29" s="32"/>
      <c r="D29" s="23" t="s">
        <v>40</v>
      </c>
      <c r="F29" s="23" t="s">
        <v>41</v>
      </c>
      <c r="L29" s="172">
        <v>0.21</v>
      </c>
      <c r="M29" s="173"/>
      <c r="N29" s="173"/>
      <c r="O29" s="173"/>
      <c r="P29" s="173"/>
      <c r="W29" s="205">
        <f>ROUND(AZ94, 2)</f>
        <v>0</v>
      </c>
      <c r="X29" s="173"/>
      <c r="Y29" s="173"/>
      <c r="Z29" s="173"/>
      <c r="AA29" s="173"/>
      <c r="AB29" s="173"/>
      <c r="AC29" s="173"/>
      <c r="AD29" s="173"/>
      <c r="AE29" s="173"/>
      <c r="AK29" s="205">
        <f>ROUND(AV94, 2)</f>
        <v>0</v>
      </c>
      <c r="AL29" s="173"/>
      <c r="AM29" s="173"/>
      <c r="AN29" s="173"/>
      <c r="AO29" s="173"/>
      <c r="AR29" s="32"/>
      <c r="BE29" s="208"/>
    </row>
    <row r="30" spans="2:71" s="2" customFormat="1" ht="14.45" customHeight="1">
      <c r="B30" s="32"/>
      <c r="F30" s="23" t="s">
        <v>42</v>
      </c>
      <c r="L30" s="172">
        <v>0.15</v>
      </c>
      <c r="M30" s="173"/>
      <c r="N30" s="173"/>
      <c r="O30" s="173"/>
      <c r="P30" s="173"/>
      <c r="W30" s="205">
        <f>ROUND(BA94, 2)</f>
        <v>0</v>
      </c>
      <c r="X30" s="173"/>
      <c r="Y30" s="173"/>
      <c r="Z30" s="173"/>
      <c r="AA30" s="173"/>
      <c r="AB30" s="173"/>
      <c r="AC30" s="173"/>
      <c r="AD30" s="173"/>
      <c r="AE30" s="173"/>
      <c r="AK30" s="205">
        <f>ROUND(AW94, 2)</f>
        <v>0</v>
      </c>
      <c r="AL30" s="173"/>
      <c r="AM30" s="173"/>
      <c r="AN30" s="173"/>
      <c r="AO30" s="173"/>
      <c r="AR30" s="32"/>
      <c r="BE30" s="208"/>
    </row>
    <row r="31" spans="2:71" s="2" customFormat="1" ht="14.45" hidden="1" customHeight="1">
      <c r="B31" s="32"/>
      <c r="F31" s="23" t="s">
        <v>43</v>
      </c>
      <c r="L31" s="172">
        <v>0.21</v>
      </c>
      <c r="M31" s="173"/>
      <c r="N31" s="173"/>
      <c r="O31" s="173"/>
      <c r="P31" s="173"/>
      <c r="W31" s="205">
        <f>ROUND(BB94, 2)</f>
        <v>0</v>
      </c>
      <c r="X31" s="173"/>
      <c r="Y31" s="173"/>
      <c r="Z31" s="173"/>
      <c r="AA31" s="173"/>
      <c r="AB31" s="173"/>
      <c r="AC31" s="173"/>
      <c r="AD31" s="173"/>
      <c r="AE31" s="173"/>
      <c r="AK31" s="205">
        <v>0</v>
      </c>
      <c r="AL31" s="173"/>
      <c r="AM31" s="173"/>
      <c r="AN31" s="173"/>
      <c r="AO31" s="173"/>
      <c r="AR31" s="32"/>
      <c r="BE31" s="208"/>
    </row>
    <row r="32" spans="2:71" s="2" customFormat="1" ht="14.45" hidden="1" customHeight="1">
      <c r="B32" s="32"/>
      <c r="F32" s="23" t="s">
        <v>44</v>
      </c>
      <c r="L32" s="172">
        <v>0.15</v>
      </c>
      <c r="M32" s="173"/>
      <c r="N32" s="173"/>
      <c r="O32" s="173"/>
      <c r="P32" s="173"/>
      <c r="W32" s="205">
        <f>ROUND(BC94, 2)</f>
        <v>0</v>
      </c>
      <c r="X32" s="173"/>
      <c r="Y32" s="173"/>
      <c r="Z32" s="173"/>
      <c r="AA32" s="173"/>
      <c r="AB32" s="173"/>
      <c r="AC32" s="173"/>
      <c r="AD32" s="173"/>
      <c r="AE32" s="173"/>
      <c r="AK32" s="205">
        <v>0</v>
      </c>
      <c r="AL32" s="173"/>
      <c r="AM32" s="173"/>
      <c r="AN32" s="173"/>
      <c r="AO32" s="173"/>
      <c r="AR32" s="32"/>
      <c r="BE32" s="208"/>
    </row>
    <row r="33" spans="2:57" s="2" customFormat="1" ht="14.45" hidden="1" customHeight="1">
      <c r="B33" s="32"/>
      <c r="F33" s="23" t="s">
        <v>45</v>
      </c>
      <c r="L33" s="172">
        <v>0</v>
      </c>
      <c r="M33" s="173"/>
      <c r="N33" s="173"/>
      <c r="O33" s="173"/>
      <c r="P33" s="173"/>
      <c r="W33" s="205">
        <f>ROUND(BD94, 2)</f>
        <v>0</v>
      </c>
      <c r="X33" s="173"/>
      <c r="Y33" s="173"/>
      <c r="Z33" s="173"/>
      <c r="AA33" s="173"/>
      <c r="AB33" s="173"/>
      <c r="AC33" s="173"/>
      <c r="AD33" s="173"/>
      <c r="AE33" s="173"/>
      <c r="AK33" s="205">
        <v>0</v>
      </c>
      <c r="AL33" s="173"/>
      <c r="AM33" s="173"/>
      <c r="AN33" s="173"/>
      <c r="AO33" s="173"/>
      <c r="AR33" s="32"/>
      <c r="BE33" s="208"/>
    </row>
    <row r="34" spans="2:57" s="1" customFormat="1" ht="6.95" customHeight="1">
      <c r="B34" s="28"/>
      <c r="AR34" s="28"/>
      <c r="BE34" s="207"/>
    </row>
    <row r="35" spans="2:57" s="1" customFormat="1" ht="25.9" customHeight="1">
      <c r="B35" s="28"/>
      <c r="C35" s="33"/>
      <c r="D35" s="34" t="s">
        <v>46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47</v>
      </c>
      <c r="U35" s="35"/>
      <c r="V35" s="35"/>
      <c r="W35" s="35"/>
      <c r="X35" s="184" t="s">
        <v>48</v>
      </c>
      <c r="Y35" s="185"/>
      <c r="Z35" s="185"/>
      <c r="AA35" s="185"/>
      <c r="AB35" s="185"/>
      <c r="AC35" s="35"/>
      <c r="AD35" s="35"/>
      <c r="AE35" s="35"/>
      <c r="AF35" s="35"/>
      <c r="AG35" s="35"/>
      <c r="AH35" s="35"/>
      <c r="AI35" s="35"/>
      <c r="AJ35" s="35"/>
      <c r="AK35" s="186">
        <f>SUM(AK26:AK33)</f>
        <v>0</v>
      </c>
      <c r="AL35" s="185"/>
      <c r="AM35" s="185"/>
      <c r="AN35" s="185"/>
      <c r="AO35" s="187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49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50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51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52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51</v>
      </c>
      <c r="AI60" s="30"/>
      <c r="AJ60" s="30"/>
      <c r="AK60" s="30"/>
      <c r="AL60" s="30"/>
      <c r="AM60" s="39" t="s">
        <v>52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53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54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51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52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51</v>
      </c>
      <c r="AI75" s="30"/>
      <c r="AJ75" s="30"/>
      <c r="AK75" s="30"/>
      <c r="AL75" s="30"/>
      <c r="AM75" s="39" t="s">
        <v>52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5" customHeight="1">
      <c r="B82" s="28"/>
      <c r="C82" s="17" t="s">
        <v>55</v>
      </c>
      <c r="AR82" s="28"/>
    </row>
    <row r="83" spans="1:90" s="1" customFormat="1" ht="6.95" customHeight="1">
      <c r="B83" s="28"/>
      <c r="AR83" s="28"/>
    </row>
    <row r="84" spans="1:90" s="3" customFormat="1" ht="12" customHeight="1">
      <c r="B84" s="44"/>
      <c r="C84" s="23" t="s">
        <v>13</v>
      </c>
      <c r="L84" s="3" t="str">
        <f>K5</f>
        <v>ZTI</v>
      </c>
      <c r="AR84" s="44"/>
    </row>
    <row r="85" spans="1:90" s="4" customFormat="1" ht="36.950000000000003" customHeight="1">
      <c r="B85" s="45"/>
      <c r="C85" s="46" t="s">
        <v>16</v>
      </c>
      <c r="L85" s="192" t="str">
        <f>K6</f>
        <v>KLIMATIZACE ZASEDACÍ MÍSTNOSTI, HORNÍ NÁM. 382/69, OPAVA-ZDRAVOINSTALACE</v>
      </c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K85" s="193"/>
      <c r="AL85" s="193"/>
      <c r="AM85" s="193"/>
      <c r="AN85" s="193"/>
      <c r="AO85" s="193"/>
      <c r="AR85" s="45"/>
    </row>
    <row r="86" spans="1:90" s="1" customFormat="1" ht="6.95" customHeight="1">
      <c r="B86" s="28"/>
      <c r="AR86" s="28"/>
    </row>
    <row r="87" spans="1:90" s="1" customFormat="1" ht="12" customHeight="1">
      <c r="B87" s="28"/>
      <c r="C87" s="23" t="s">
        <v>20</v>
      </c>
      <c r="L87" s="47" t="str">
        <f>IF(K8="","",K8)</f>
        <v>Opava</v>
      </c>
      <c r="AI87" s="23" t="s">
        <v>22</v>
      </c>
      <c r="AM87" s="194" t="str">
        <f>IF(AN8= "","",AN8)</f>
        <v>22. 7. 2019</v>
      </c>
      <c r="AN87" s="194"/>
      <c r="AR87" s="28"/>
    </row>
    <row r="88" spans="1:90" s="1" customFormat="1" ht="6.95" customHeight="1">
      <c r="B88" s="28"/>
      <c r="AR88" s="28"/>
    </row>
    <row r="89" spans="1:90" s="1" customFormat="1" ht="15.2" customHeight="1">
      <c r="B89" s="28"/>
      <c r="C89" s="23" t="s">
        <v>24</v>
      </c>
      <c r="L89" s="3" t="str">
        <f>IF(E11= "","",E11)</f>
        <v>Statutární město Opava</v>
      </c>
      <c r="AI89" s="23" t="s">
        <v>30</v>
      </c>
      <c r="AM89" s="190" t="str">
        <f>IF(E17="","",E17)</f>
        <v>ing. Jiří Krajcar</v>
      </c>
      <c r="AN89" s="191"/>
      <c r="AO89" s="191"/>
      <c r="AP89" s="191"/>
      <c r="AR89" s="28"/>
      <c r="AS89" s="195" t="s">
        <v>56</v>
      </c>
      <c r="AT89" s="196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" customHeight="1">
      <c r="B90" s="28"/>
      <c r="C90" s="23" t="s">
        <v>28</v>
      </c>
      <c r="L90" s="3" t="str">
        <f>IF(E14= "Vyplň údaj","",E14)</f>
        <v/>
      </c>
      <c r="AI90" s="23" t="s">
        <v>33</v>
      </c>
      <c r="AM90" s="190" t="str">
        <f>IF(E20="","",E20)</f>
        <v>Dana Mrůzková</v>
      </c>
      <c r="AN90" s="191"/>
      <c r="AO90" s="191"/>
      <c r="AP90" s="191"/>
      <c r="AR90" s="28"/>
      <c r="AS90" s="197"/>
      <c r="AT90" s="198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1:90" s="1" customFormat="1" ht="10.9" customHeight="1">
      <c r="B91" s="28"/>
      <c r="AR91" s="28"/>
      <c r="AS91" s="197"/>
      <c r="AT91" s="198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1:90" s="1" customFormat="1" ht="29.25" customHeight="1">
      <c r="B92" s="28"/>
      <c r="C92" s="174" t="s">
        <v>57</v>
      </c>
      <c r="D92" s="175"/>
      <c r="E92" s="175"/>
      <c r="F92" s="175"/>
      <c r="G92" s="175"/>
      <c r="H92" s="53"/>
      <c r="I92" s="176" t="s">
        <v>58</v>
      </c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7" t="s">
        <v>59</v>
      </c>
      <c r="AH92" s="175"/>
      <c r="AI92" s="175"/>
      <c r="AJ92" s="175"/>
      <c r="AK92" s="175"/>
      <c r="AL92" s="175"/>
      <c r="AM92" s="175"/>
      <c r="AN92" s="176" t="s">
        <v>60</v>
      </c>
      <c r="AO92" s="175"/>
      <c r="AP92" s="178"/>
      <c r="AQ92" s="54" t="s">
        <v>61</v>
      </c>
      <c r="AR92" s="28"/>
      <c r="AS92" s="55" t="s">
        <v>62</v>
      </c>
      <c r="AT92" s="56" t="s">
        <v>63</v>
      </c>
      <c r="AU92" s="56" t="s">
        <v>64</v>
      </c>
      <c r="AV92" s="56" t="s">
        <v>65</v>
      </c>
      <c r="AW92" s="56" t="s">
        <v>66</v>
      </c>
      <c r="AX92" s="56" t="s">
        <v>67</v>
      </c>
      <c r="AY92" s="56" t="s">
        <v>68</v>
      </c>
      <c r="AZ92" s="56" t="s">
        <v>69</v>
      </c>
      <c r="BA92" s="56" t="s">
        <v>70</v>
      </c>
      <c r="BB92" s="56" t="s">
        <v>71</v>
      </c>
      <c r="BC92" s="56" t="s">
        <v>72</v>
      </c>
      <c r="BD92" s="57" t="s">
        <v>73</v>
      </c>
    </row>
    <row r="93" spans="1:90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82">
        <f>ROUND(AG95,2)</f>
        <v>0</v>
      </c>
      <c r="AH94" s="182"/>
      <c r="AI94" s="182"/>
      <c r="AJ94" s="182"/>
      <c r="AK94" s="182"/>
      <c r="AL94" s="182"/>
      <c r="AM94" s="182"/>
      <c r="AN94" s="183">
        <f>SUM(AG94,AT94)</f>
        <v>0</v>
      </c>
      <c r="AO94" s="183"/>
      <c r="AP94" s="183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75</v>
      </c>
      <c r="BT94" s="68" t="s">
        <v>76</v>
      </c>
      <c r="BV94" s="68" t="s">
        <v>77</v>
      </c>
      <c r="BW94" s="68" t="s">
        <v>4</v>
      </c>
      <c r="BX94" s="68" t="s">
        <v>78</v>
      </c>
      <c r="CL94" s="68" t="s">
        <v>1</v>
      </c>
    </row>
    <row r="95" spans="1:90" s="6" customFormat="1" ht="40.5" customHeight="1">
      <c r="A95" s="69" t="s">
        <v>79</v>
      </c>
      <c r="B95" s="70"/>
      <c r="C95" s="71"/>
      <c r="D95" s="181" t="s">
        <v>14</v>
      </c>
      <c r="E95" s="181"/>
      <c r="F95" s="181"/>
      <c r="G95" s="181"/>
      <c r="H95" s="181"/>
      <c r="I95" s="72"/>
      <c r="J95" s="181" t="s">
        <v>17</v>
      </c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  <c r="AF95" s="181"/>
      <c r="AG95" s="179">
        <f>'ZTI - KLIMATIZACE ZASEDAC...'!J28</f>
        <v>0</v>
      </c>
      <c r="AH95" s="180"/>
      <c r="AI95" s="180"/>
      <c r="AJ95" s="180"/>
      <c r="AK95" s="180"/>
      <c r="AL95" s="180"/>
      <c r="AM95" s="180"/>
      <c r="AN95" s="179">
        <f>SUM(AG95,AT95)</f>
        <v>0</v>
      </c>
      <c r="AO95" s="180"/>
      <c r="AP95" s="180"/>
      <c r="AQ95" s="73" t="s">
        <v>80</v>
      </c>
      <c r="AR95" s="70"/>
      <c r="AS95" s="74">
        <v>0</v>
      </c>
      <c r="AT95" s="75">
        <f>ROUND(SUM(AV95:AW95),2)</f>
        <v>0</v>
      </c>
      <c r="AU95" s="76">
        <f>'ZTI - KLIMATIZACE ZASEDAC...'!P115</f>
        <v>0</v>
      </c>
      <c r="AV95" s="75">
        <f>'ZTI - KLIMATIZACE ZASEDAC...'!J31</f>
        <v>0</v>
      </c>
      <c r="AW95" s="75">
        <f>'ZTI - KLIMATIZACE ZASEDAC...'!J32</f>
        <v>0</v>
      </c>
      <c r="AX95" s="75">
        <f>'ZTI - KLIMATIZACE ZASEDAC...'!J33</f>
        <v>0</v>
      </c>
      <c r="AY95" s="75">
        <f>'ZTI - KLIMATIZACE ZASEDAC...'!J34</f>
        <v>0</v>
      </c>
      <c r="AZ95" s="75">
        <f>'ZTI - KLIMATIZACE ZASEDAC...'!F31</f>
        <v>0</v>
      </c>
      <c r="BA95" s="75">
        <f>'ZTI - KLIMATIZACE ZASEDAC...'!F32</f>
        <v>0</v>
      </c>
      <c r="BB95" s="75">
        <f>'ZTI - KLIMATIZACE ZASEDAC...'!F33</f>
        <v>0</v>
      </c>
      <c r="BC95" s="75">
        <f>'ZTI - KLIMATIZACE ZASEDAC...'!F34</f>
        <v>0</v>
      </c>
      <c r="BD95" s="77">
        <f>'ZTI - KLIMATIZACE ZASEDAC...'!F35</f>
        <v>0</v>
      </c>
      <c r="BT95" s="78" t="s">
        <v>81</v>
      </c>
      <c r="BU95" s="78" t="s">
        <v>82</v>
      </c>
      <c r="BV95" s="78" t="s">
        <v>77</v>
      </c>
      <c r="BW95" s="78" t="s">
        <v>4</v>
      </c>
      <c r="BX95" s="78" t="s">
        <v>78</v>
      </c>
      <c r="CL95" s="78" t="s">
        <v>1</v>
      </c>
    </row>
    <row r="96" spans="1:90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mergeCells count="42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30:P30"/>
    <mergeCell ref="L31:P31"/>
    <mergeCell ref="L32:P32"/>
    <mergeCell ref="L33:P33"/>
    <mergeCell ref="C92:G92"/>
    <mergeCell ref="I92:AF92"/>
    <mergeCell ref="X35:AB35"/>
  </mergeCells>
  <hyperlinks>
    <hyperlink ref="A95" location="'ZTI - KLIMATIZACE ZASEDAC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7"/>
  <sheetViews>
    <sheetView showGridLines="0" tabSelected="1" topLeftCell="A102" workbookViewId="0">
      <selection activeCell="V130" sqref="V13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7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3" t="s">
        <v>4</v>
      </c>
    </row>
    <row r="3" spans="2:46" ht="6.95" customHeight="1">
      <c r="B3" s="14"/>
      <c r="C3" s="15"/>
      <c r="D3" s="15"/>
      <c r="E3" s="15"/>
      <c r="F3" s="15"/>
      <c r="G3" s="15"/>
      <c r="H3" s="15"/>
      <c r="I3" s="80"/>
      <c r="J3" s="15"/>
      <c r="K3" s="15"/>
      <c r="L3" s="16"/>
      <c r="AT3" s="13" t="s">
        <v>83</v>
      </c>
    </row>
    <row r="4" spans="2:46" ht="24.95" customHeight="1">
      <c r="B4" s="16"/>
      <c r="D4" s="17" t="s">
        <v>84</v>
      </c>
      <c r="L4" s="16"/>
      <c r="M4" s="81" t="s">
        <v>10</v>
      </c>
      <c r="AT4" s="13" t="s">
        <v>3</v>
      </c>
    </row>
    <row r="5" spans="2:46" ht="6.95" customHeight="1">
      <c r="B5" s="16"/>
      <c r="L5" s="16"/>
    </row>
    <row r="6" spans="2:46" s="1" customFormat="1" ht="12" customHeight="1">
      <c r="B6" s="28"/>
      <c r="D6" s="23" t="s">
        <v>16</v>
      </c>
      <c r="I6" s="82"/>
      <c r="L6" s="28"/>
    </row>
    <row r="7" spans="2:46" s="1" customFormat="1" ht="36.950000000000003" customHeight="1">
      <c r="B7" s="28"/>
      <c r="E7" s="192" t="s">
        <v>17</v>
      </c>
      <c r="F7" s="211"/>
      <c r="G7" s="211"/>
      <c r="H7" s="211"/>
      <c r="I7" s="82"/>
      <c r="L7" s="28"/>
    </row>
    <row r="8" spans="2:46" s="1" customFormat="1">
      <c r="B8" s="28"/>
      <c r="I8" s="82"/>
      <c r="L8" s="28"/>
    </row>
    <row r="9" spans="2:46" s="1" customFormat="1" ht="12" customHeight="1">
      <c r="B9" s="28"/>
      <c r="D9" s="23" t="s">
        <v>18</v>
      </c>
      <c r="F9" s="21" t="s">
        <v>1</v>
      </c>
      <c r="I9" s="83" t="s">
        <v>19</v>
      </c>
      <c r="J9" s="21" t="s">
        <v>1</v>
      </c>
      <c r="L9" s="28"/>
    </row>
    <row r="10" spans="2:46" s="1" customFormat="1" ht="12" customHeight="1">
      <c r="B10" s="28"/>
      <c r="D10" s="23" t="s">
        <v>20</v>
      </c>
      <c r="F10" s="21" t="s">
        <v>21</v>
      </c>
      <c r="I10" s="83" t="s">
        <v>22</v>
      </c>
      <c r="J10" s="48" t="str">
        <f>'Rekapitulace stavby'!AN8</f>
        <v>22. 7. 2019</v>
      </c>
      <c r="L10" s="28"/>
    </row>
    <row r="11" spans="2:46" s="1" customFormat="1" ht="10.9" customHeight="1">
      <c r="B11" s="28"/>
      <c r="I11" s="82"/>
      <c r="L11" s="28"/>
    </row>
    <row r="12" spans="2:46" s="1" customFormat="1" ht="12" customHeight="1">
      <c r="B12" s="28"/>
      <c r="D12" s="23" t="s">
        <v>24</v>
      </c>
      <c r="I12" s="83" t="s">
        <v>25</v>
      </c>
      <c r="J12" s="21" t="s">
        <v>1</v>
      </c>
      <c r="L12" s="28"/>
    </row>
    <row r="13" spans="2:46" s="1" customFormat="1" ht="18" customHeight="1">
      <c r="B13" s="28"/>
      <c r="E13" s="21" t="s">
        <v>26</v>
      </c>
      <c r="I13" s="83" t="s">
        <v>27</v>
      </c>
      <c r="J13" s="21" t="s">
        <v>1</v>
      </c>
      <c r="L13" s="28"/>
    </row>
    <row r="14" spans="2:46" s="1" customFormat="1" ht="6.95" customHeight="1">
      <c r="B14" s="28"/>
      <c r="I14" s="82"/>
      <c r="L14" s="28"/>
    </row>
    <row r="15" spans="2:46" s="1" customFormat="1" ht="12" customHeight="1">
      <c r="B15" s="28"/>
      <c r="D15" s="23" t="s">
        <v>28</v>
      </c>
      <c r="I15" s="83" t="s">
        <v>25</v>
      </c>
      <c r="J15" s="24" t="str">
        <f>'Rekapitulace stavby'!AN13</f>
        <v>Vyplň údaj</v>
      </c>
      <c r="L15" s="28"/>
    </row>
    <row r="16" spans="2:46" s="1" customFormat="1" ht="18" customHeight="1">
      <c r="B16" s="28"/>
      <c r="E16" s="212" t="str">
        <f>'Rekapitulace stavby'!E14</f>
        <v>Vyplň údaj</v>
      </c>
      <c r="F16" s="199"/>
      <c r="G16" s="199"/>
      <c r="H16" s="199"/>
      <c r="I16" s="83" t="s">
        <v>27</v>
      </c>
      <c r="J16" s="24" t="str">
        <f>'Rekapitulace stavby'!AN14</f>
        <v>Vyplň údaj</v>
      </c>
      <c r="L16" s="28"/>
    </row>
    <row r="17" spans="2:12" s="1" customFormat="1" ht="6.95" customHeight="1">
      <c r="B17" s="28"/>
      <c r="I17" s="82"/>
      <c r="L17" s="28"/>
    </row>
    <row r="18" spans="2:12" s="1" customFormat="1" ht="12" customHeight="1">
      <c r="B18" s="28"/>
      <c r="D18" s="23" t="s">
        <v>30</v>
      </c>
      <c r="I18" s="83" t="s">
        <v>25</v>
      </c>
      <c r="J18" s="21" t="s">
        <v>1</v>
      </c>
      <c r="L18" s="28"/>
    </row>
    <row r="19" spans="2:12" s="1" customFormat="1" ht="18" customHeight="1">
      <c r="B19" s="28"/>
      <c r="E19" s="21" t="s">
        <v>31</v>
      </c>
      <c r="I19" s="83" t="s">
        <v>27</v>
      </c>
      <c r="J19" s="21" t="s">
        <v>1</v>
      </c>
      <c r="L19" s="28"/>
    </row>
    <row r="20" spans="2:12" s="1" customFormat="1" ht="6.95" customHeight="1">
      <c r="B20" s="28"/>
      <c r="I20" s="82"/>
      <c r="L20" s="28"/>
    </row>
    <row r="21" spans="2:12" s="1" customFormat="1" ht="12" customHeight="1">
      <c r="B21" s="28"/>
      <c r="D21" s="23" t="s">
        <v>33</v>
      </c>
      <c r="I21" s="83" t="s">
        <v>25</v>
      </c>
      <c r="J21" s="21" t="s">
        <v>1</v>
      </c>
      <c r="L21" s="28"/>
    </row>
    <row r="22" spans="2:12" s="1" customFormat="1" ht="18" customHeight="1">
      <c r="B22" s="28"/>
      <c r="E22" s="21" t="s">
        <v>34</v>
      </c>
      <c r="I22" s="83" t="s">
        <v>27</v>
      </c>
      <c r="J22" s="21" t="s">
        <v>1</v>
      </c>
      <c r="L22" s="28"/>
    </row>
    <row r="23" spans="2:12" s="1" customFormat="1" ht="6.95" customHeight="1">
      <c r="B23" s="28"/>
      <c r="I23" s="82"/>
      <c r="L23" s="28"/>
    </row>
    <row r="24" spans="2:12" s="1" customFormat="1" ht="12" customHeight="1">
      <c r="B24" s="28"/>
      <c r="D24" s="23" t="s">
        <v>35</v>
      </c>
      <c r="I24" s="82"/>
      <c r="L24" s="28"/>
    </row>
    <row r="25" spans="2:12" s="7" customFormat="1" ht="16.5" customHeight="1">
      <c r="B25" s="84"/>
      <c r="E25" s="203" t="s">
        <v>1</v>
      </c>
      <c r="F25" s="203"/>
      <c r="G25" s="203"/>
      <c r="H25" s="203"/>
      <c r="I25" s="85"/>
      <c r="L25" s="84"/>
    </row>
    <row r="26" spans="2:12" s="1" customFormat="1" ht="6.95" customHeight="1">
      <c r="B26" s="28"/>
      <c r="I26" s="82"/>
      <c r="L26" s="28"/>
    </row>
    <row r="27" spans="2:12" s="1" customFormat="1" ht="6.95" customHeight="1">
      <c r="B27" s="28"/>
      <c r="D27" s="49"/>
      <c r="E27" s="49"/>
      <c r="F27" s="49"/>
      <c r="G27" s="49"/>
      <c r="H27" s="49"/>
      <c r="I27" s="86"/>
      <c r="J27" s="49"/>
      <c r="K27" s="49"/>
      <c r="L27" s="28"/>
    </row>
    <row r="28" spans="2:12" s="1" customFormat="1" ht="25.35" customHeight="1">
      <c r="B28" s="28"/>
      <c r="D28" s="87" t="s">
        <v>36</v>
      </c>
      <c r="I28" s="82"/>
      <c r="J28" s="62">
        <f>ROUND(J115, 2)</f>
        <v>0</v>
      </c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86"/>
      <c r="J29" s="49"/>
      <c r="K29" s="49"/>
      <c r="L29" s="28"/>
    </row>
    <row r="30" spans="2:12" s="1" customFormat="1" ht="14.45" customHeight="1">
      <c r="B30" s="28"/>
      <c r="F30" s="31" t="s">
        <v>38</v>
      </c>
      <c r="I30" s="88" t="s">
        <v>37</v>
      </c>
      <c r="J30" s="31" t="s">
        <v>39</v>
      </c>
      <c r="L30" s="28"/>
    </row>
    <row r="31" spans="2:12" s="1" customFormat="1" ht="14.45" customHeight="1">
      <c r="B31" s="28"/>
      <c r="D31" s="89" t="s">
        <v>40</v>
      </c>
      <c r="E31" s="23" t="s">
        <v>41</v>
      </c>
      <c r="F31" s="90">
        <f>ROUND((SUM(BE115:BE126)),  2)</f>
        <v>0</v>
      </c>
      <c r="I31" s="91">
        <v>0.21</v>
      </c>
      <c r="J31" s="90">
        <f>ROUND(((SUM(BE115:BE126))*I31),  2)</f>
        <v>0</v>
      </c>
      <c r="L31" s="28"/>
    </row>
    <row r="32" spans="2:12" s="1" customFormat="1" ht="14.45" customHeight="1">
      <c r="B32" s="28"/>
      <c r="E32" s="23" t="s">
        <v>42</v>
      </c>
      <c r="F32" s="90">
        <f>ROUND((SUM(BF115:BF126)),  2)</f>
        <v>0</v>
      </c>
      <c r="I32" s="91">
        <v>0.15</v>
      </c>
      <c r="J32" s="90">
        <f>ROUND(((SUM(BF115:BF126))*I32),  2)</f>
        <v>0</v>
      </c>
      <c r="L32" s="28"/>
    </row>
    <row r="33" spans="2:12" s="1" customFormat="1" ht="14.45" hidden="1" customHeight="1">
      <c r="B33" s="28"/>
      <c r="E33" s="23" t="s">
        <v>43</v>
      </c>
      <c r="F33" s="90">
        <f>ROUND((SUM(BG115:BG126)),  2)</f>
        <v>0</v>
      </c>
      <c r="I33" s="91">
        <v>0.21</v>
      </c>
      <c r="J33" s="90">
        <f>0</f>
        <v>0</v>
      </c>
      <c r="L33" s="28"/>
    </row>
    <row r="34" spans="2:12" s="1" customFormat="1" ht="14.45" hidden="1" customHeight="1">
      <c r="B34" s="28"/>
      <c r="E34" s="23" t="s">
        <v>44</v>
      </c>
      <c r="F34" s="90">
        <f>ROUND((SUM(BH115:BH126)),  2)</f>
        <v>0</v>
      </c>
      <c r="I34" s="91">
        <v>0.15</v>
      </c>
      <c r="J34" s="90">
        <f>0</f>
        <v>0</v>
      </c>
      <c r="L34" s="28"/>
    </row>
    <row r="35" spans="2:12" s="1" customFormat="1" ht="14.45" hidden="1" customHeight="1">
      <c r="B35" s="28"/>
      <c r="E35" s="23" t="s">
        <v>45</v>
      </c>
      <c r="F35" s="90">
        <f>ROUND((SUM(BI115:BI126)),  2)</f>
        <v>0</v>
      </c>
      <c r="I35" s="91">
        <v>0</v>
      </c>
      <c r="J35" s="90">
        <f>0</f>
        <v>0</v>
      </c>
      <c r="L35" s="28"/>
    </row>
    <row r="36" spans="2:12" s="1" customFormat="1" ht="6.95" customHeight="1">
      <c r="B36" s="28"/>
      <c r="I36" s="82"/>
      <c r="L36" s="28"/>
    </row>
    <row r="37" spans="2:12" s="1" customFormat="1" ht="25.35" customHeight="1">
      <c r="B37" s="28"/>
      <c r="C37" s="92"/>
      <c r="D37" s="93" t="s">
        <v>46</v>
      </c>
      <c r="E37" s="53"/>
      <c r="F37" s="53"/>
      <c r="G37" s="94" t="s">
        <v>47</v>
      </c>
      <c r="H37" s="95" t="s">
        <v>48</v>
      </c>
      <c r="I37" s="96"/>
      <c r="J37" s="97">
        <f>SUM(J28:J35)</f>
        <v>0</v>
      </c>
      <c r="K37" s="98"/>
      <c r="L37" s="28"/>
    </row>
    <row r="38" spans="2:12" s="1" customFormat="1" ht="14.45" customHeight="1">
      <c r="B38" s="28"/>
      <c r="I38" s="82"/>
      <c r="L38" s="28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49</v>
      </c>
      <c r="E50" s="38"/>
      <c r="F50" s="38"/>
      <c r="G50" s="37" t="s">
        <v>50</v>
      </c>
      <c r="H50" s="38"/>
      <c r="I50" s="9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51</v>
      </c>
      <c r="E61" s="30"/>
      <c r="F61" s="100" t="s">
        <v>52</v>
      </c>
      <c r="G61" s="39" t="s">
        <v>51</v>
      </c>
      <c r="H61" s="30"/>
      <c r="I61" s="101"/>
      <c r="J61" s="102" t="s">
        <v>52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53</v>
      </c>
      <c r="E65" s="38"/>
      <c r="F65" s="38"/>
      <c r="G65" s="37" t="s">
        <v>54</v>
      </c>
      <c r="H65" s="38"/>
      <c r="I65" s="9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51</v>
      </c>
      <c r="E76" s="30"/>
      <c r="F76" s="100" t="s">
        <v>52</v>
      </c>
      <c r="G76" s="39" t="s">
        <v>51</v>
      </c>
      <c r="H76" s="30"/>
      <c r="I76" s="101"/>
      <c r="J76" s="102" t="s">
        <v>52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03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104"/>
      <c r="J81" s="43"/>
      <c r="K81" s="43"/>
      <c r="L81" s="28"/>
    </row>
    <row r="82" spans="2:47" s="1" customFormat="1" ht="24.95" customHeight="1">
      <c r="B82" s="28"/>
      <c r="C82" s="17" t="s">
        <v>85</v>
      </c>
      <c r="I82" s="82"/>
      <c r="L82" s="28"/>
    </row>
    <row r="83" spans="2:47" s="1" customFormat="1" ht="6.95" customHeight="1">
      <c r="B83" s="28"/>
      <c r="I83" s="82"/>
      <c r="L83" s="28"/>
    </row>
    <row r="84" spans="2:47" s="1" customFormat="1" ht="12" customHeight="1">
      <c r="B84" s="28"/>
      <c r="C84" s="23" t="s">
        <v>16</v>
      </c>
      <c r="I84" s="82"/>
      <c r="L84" s="28"/>
    </row>
    <row r="85" spans="2:47" s="1" customFormat="1" ht="36" customHeight="1">
      <c r="B85" s="28"/>
      <c r="E85" s="192" t="str">
        <f>E7</f>
        <v>KLIMATIZACE ZASEDACÍ MÍSTNOSTI, HORNÍ NÁM. 382/69, OPAVA-ZDRAVOINSTALACE</v>
      </c>
      <c r="F85" s="211"/>
      <c r="G85" s="211"/>
      <c r="H85" s="211"/>
      <c r="I85" s="82"/>
      <c r="L85" s="28"/>
    </row>
    <row r="86" spans="2:47" s="1" customFormat="1" ht="6.95" customHeight="1">
      <c r="B86" s="28"/>
      <c r="I86" s="82"/>
      <c r="L86" s="28"/>
    </row>
    <row r="87" spans="2:47" s="1" customFormat="1" ht="12" customHeight="1">
      <c r="B87" s="28"/>
      <c r="C87" s="23" t="s">
        <v>20</v>
      </c>
      <c r="F87" s="21" t="str">
        <f>F10</f>
        <v>Opava</v>
      </c>
      <c r="I87" s="83" t="s">
        <v>22</v>
      </c>
      <c r="J87" s="48" t="str">
        <f>IF(J10="","",J10)</f>
        <v>22. 7. 2019</v>
      </c>
      <c r="L87" s="28"/>
    </row>
    <row r="88" spans="2:47" s="1" customFormat="1" ht="6.95" customHeight="1">
      <c r="B88" s="28"/>
      <c r="I88" s="82"/>
      <c r="L88" s="28"/>
    </row>
    <row r="89" spans="2:47" s="1" customFormat="1" ht="15.2" customHeight="1">
      <c r="B89" s="28"/>
      <c r="C89" s="23" t="s">
        <v>24</v>
      </c>
      <c r="F89" s="21" t="str">
        <f>E13</f>
        <v>Statutární město Opava</v>
      </c>
      <c r="I89" s="83" t="s">
        <v>30</v>
      </c>
      <c r="J89" s="26" t="str">
        <f>E19</f>
        <v>ing. Jiří Krajcar</v>
      </c>
      <c r="L89" s="28"/>
    </row>
    <row r="90" spans="2:47" s="1" customFormat="1" ht="15.2" customHeight="1">
      <c r="B90" s="28"/>
      <c r="C90" s="23" t="s">
        <v>28</v>
      </c>
      <c r="F90" s="21" t="str">
        <f>IF(E16="","",E16)</f>
        <v>Vyplň údaj</v>
      </c>
      <c r="I90" s="83" t="s">
        <v>33</v>
      </c>
      <c r="J90" s="26" t="str">
        <f>E22</f>
        <v>Dana Mrůzková</v>
      </c>
      <c r="L90" s="28"/>
    </row>
    <row r="91" spans="2:47" s="1" customFormat="1" ht="10.35" customHeight="1">
      <c r="B91" s="28"/>
      <c r="I91" s="82"/>
      <c r="L91" s="28"/>
    </row>
    <row r="92" spans="2:47" s="1" customFormat="1" ht="29.25" customHeight="1">
      <c r="B92" s="28"/>
      <c r="C92" s="105" t="s">
        <v>86</v>
      </c>
      <c r="D92" s="92"/>
      <c r="E92" s="92"/>
      <c r="F92" s="92"/>
      <c r="G92" s="92"/>
      <c r="H92" s="92"/>
      <c r="I92" s="106"/>
      <c r="J92" s="107" t="s">
        <v>87</v>
      </c>
      <c r="K92" s="92"/>
      <c r="L92" s="28"/>
    </row>
    <row r="93" spans="2:47" s="1" customFormat="1" ht="10.35" customHeight="1">
      <c r="B93" s="28"/>
      <c r="I93" s="82"/>
      <c r="L93" s="28"/>
    </row>
    <row r="94" spans="2:47" s="1" customFormat="1" ht="22.9" customHeight="1">
      <c r="B94" s="28"/>
      <c r="C94" s="108" t="s">
        <v>88</v>
      </c>
      <c r="I94" s="82"/>
      <c r="J94" s="62">
        <f>J115</f>
        <v>0</v>
      </c>
      <c r="L94" s="28"/>
      <c r="AU94" s="13" t="s">
        <v>89</v>
      </c>
    </row>
    <row r="95" spans="2:47" s="8" customFormat="1" ht="24.95" customHeight="1">
      <c r="B95" s="109"/>
      <c r="D95" s="110" t="s">
        <v>90</v>
      </c>
      <c r="E95" s="111"/>
      <c r="F95" s="111"/>
      <c r="G95" s="111"/>
      <c r="H95" s="111"/>
      <c r="I95" s="112"/>
      <c r="J95" s="113">
        <f>J116</f>
        <v>0</v>
      </c>
      <c r="L95" s="109"/>
    </row>
    <row r="96" spans="2:47" s="9" customFormat="1" ht="19.899999999999999" customHeight="1">
      <c r="B96" s="114"/>
      <c r="D96" s="115" t="s">
        <v>91</v>
      </c>
      <c r="E96" s="116"/>
      <c r="F96" s="116"/>
      <c r="G96" s="116"/>
      <c r="H96" s="116"/>
      <c r="I96" s="117"/>
      <c r="J96" s="118">
        <f>J117</f>
        <v>0</v>
      </c>
      <c r="L96" s="114"/>
    </row>
    <row r="97" spans="2:12" s="9" customFormat="1" ht="19.899999999999999" customHeight="1">
      <c r="B97" s="114"/>
      <c r="D97" s="115" t="s">
        <v>92</v>
      </c>
      <c r="E97" s="116"/>
      <c r="F97" s="116"/>
      <c r="G97" s="116"/>
      <c r="H97" s="116"/>
      <c r="I97" s="117"/>
      <c r="J97" s="118">
        <f>J123</f>
        <v>0</v>
      </c>
      <c r="L97" s="114"/>
    </row>
    <row r="98" spans="2:12" s="1" customFormat="1" ht="21.75" customHeight="1">
      <c r="B98" s="28"/>
      <c r="I98" s="82"/>
      <c r="L98" s="28"/>
    </row>
    <row r="99" spans="2:12" s="1" customFormat="1" ht="6.95" customHeight="1">
      <c r="B99" s="40"/>
      <c r="C99" s="41"/>
      <c r="D99" s="41"/>
      <c r="E99" s="41"/>
      <c r="F99" s="41"/>
      <c r="G99" s="41"/>
      <c r="H99" s="41"/>
      <c r="I99" s="103"/>
      <c r="J99" s="41"/>
      <c r="K99" s="41"/>
      <c r="L99" s="28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104"/>
      <c r="J103" s="43"/>
      <c r="K103" s="43"/>
      <c r="L103" s="28"/>
    </row>
    <row r="104" spans="2:12" s="1" customFormat="1" ht="24.95" customHeight="1">
      <c r="B104" s="28"/>
      <c r="C104" s="17" t="s">
        <v>93</v>
      </c>
      <c r="I104" s="82"/>
      <c r="L104" s="28"/>
    </row>
    <row r="105" spans="2:12" s="1" customFormat="1" ht="6.95" customHeight="1">
      <c r="B105" s="28"/>
      <c r="I105" s="82"/>
      <c r="L105" s="28"/>
    </row>
    <row r="106" spans="2:12" s="1" customFormat="1" ht="12" customHeight="1">
      <c r="B106" s="28"/>
      <c r="C106" s="23" t="s">
        <v>16</v>
      </c>
      <c r="I106" s="82"/>
      <c r="L106" s="28"/>
    </row>
    <row r="107" spans="2:12" s="1" customFormat="1" ht="31.5" customHeight="1">
      <c r="B107" s="28"/>
      <c r="E107" s="192" t="str">
        <f>E7</f>
        <v>KLIMATIZACE ZASEDACÍ MÍSTNOSTI, HORNÍ NÁM. 382/69, OPAVA-ZDRAVOINSTALACE</v>
      </c>
      <c r="F107" s="211"/>
      <c r="G107" s="211"/>
      <c r="H107" s="211"/>
      <c r="I107" s="82"/>
      <c r="L107" s="28"/>
    </row>
    <row r="108" spans="2:12" s="1" customFormat="1" ht="6.95" customHeight="1">
      <c r="B108" s="28"/>
      <c r="I108" s="82"/>
      <c r="L108" s="28"/>
    </row>
    <row r="109" spans="2:12" s="1" customFormat="1" ht="12" customHeight="1">
      <c r="B109" s="28"/>
      <c r="C109" s="23" t="s">
        <v>20</v>
      </c>
      <c r="F109" s="21" t="str">
        <f>F10</f>
        <v>Opava</v>
      </c>
      <c r="I109" s="83" t="s">
        <v>22</v>
      </c>
      <c r="J109" s="48" t="str">
        <f>IF(J10="","",J10)</f>
        <v>22. 7. 2019</v>
      </c>
      <c r="L109" s="28"/>
    </row>
    <row r="110" spans="2:12" s="1" customFormat="1" ht="6.95" customHeight="1">
      <c r="B110" s="28"/>
      <c r="I110" s="82"/>
      <c r="L110" s="28"/>
    </row>
    <row r="111" spans="2:12" s="1" customFormat="1" ht="15.2" customHeight="1">
      <c r="B111" s="28"/>
      <c r="C111" s="23" t="s">
        <v>24</v>
      </c>
      <c r="F111" s="21" t="str">
        <f>E13</f>
        <v>Statutární město Opava</v>
      </c>
      <c r="I111" s="83" t="s">
        <v>30</v>
      </c>
      <c r="J111" s="26" t="str">
        <f>E19</f>
        <v>ing. Jiří Krajcar</v>
      </c>
      <c r="L111" s="28"/>
    </row>
    <row r="112" spans="2:12" s="1" customFormat="1" ht="15.2" customHeight="1">
      <c r="B112" s="28"/>
      <c r="C112" s="23" t="s">
        <v>28</v>
      </c>
      <c r="F112" s="21" t="str">
        <f>IF(E16="","",E16)</f>
        <v>Vyplň údaj</v>
      </c>
      <c r="I112" s="83" t="s">
        <v>33</v>
      </c>
      <c r="J112" s="26" t="str">
        <f>E22</f>
        <v>Dana Mrůzková</v>
      </c>
      <c r="L112" s="28"/>
    </row>
    <row r="113" spans="2:65" s="1" customFormat="1" ht="10.35" customHeight="1">
      <c r="B113" s="28"/>
      <c r="I113" s="82"/>
      <c r="L113" s="28"/>
    </row>
    <row r="114" spans="2:65" s="10" customFormat="1" ht="29.25" customHeight="1">
      <c r="B114" s="119"/>
      <c r="C114" s="120" t="s">
        <v>94</v>
      </c>
      <c r="D114" s="121" t="s">
        <v>61</v>
      </c>
      <c r="E114" s="121" t="s">
        <v>57</v>
      </c>
      <c r="F114" s="121" t="s">
        <v>58</v>
      </c>
      <c r="G114" s="121" t="s">
        <v>95</v>
      </c>
      <c r="H114" s="121" t="s">
        <v>96</v>
      </c>
      <c r="I114" s="122" t="s">
        <v>97</v>
      </c>
      <c r="J114" s="123" t="s">
        <v>87</v>
      </c>
      <c r="K114" s="124" t="s">
        <v>98</v>
      </c>
      <c r="L114" s="119"/>
      <c r="M114" s="55" t="s">
        <v>1</v>
      </c>
      <c r="N114" s="56" t="s">
        <v>40</v>
      </c>
      <c r="O114" s="56" t="s">
        <v>99</v>
      </c>
      <c r="P114" s="56" t="s">
        <v>100</v>
      </c>
      <c r="Q114" s="56" t="s">
        <v>101</v>
      </c>
      <c r="R114" s="56" t="s">
        <v>102</v>
      </c>
      <c r="S114" s="56" t="s">
        <v>103</v>
      </c>
      <c r="T114" s="57" t="s">
        <v>104</v>
      </c>
    </row>
    <row r="115" spans="2:65" s="1" customFormat="1" ht="22.9" customHeight="1">
      <c r="B115" s="28"/>
      <c r="C115" s="60" t="s">
        <v>105</v>
      </c>
      <c r="I115" s="82"/>
      <c r="J115" s="125">
        <f>BK115</f>
        <v>0</v>
      </c>
      <c r="L115" s="28"/>
      <c r="M115" s="58"/>
      <c r="N115" s="49"/>
      <c r="O115" s="49"/>
      <c r="P115" s="126">
        <f>P116</f>
        <v>0</v>
      </c>
      <c r="Q115" s="49"/>
      <c r="R115" s="126">
        <f>R116</f>
        <v>9.4799999999999988E-3</v>
      </c>
      <c r="S115" s="49"/>
      <c r="T115" s="127">
        <f>T116</f>
        <v>0</v>
      </c>
      <c r="AT115" s="13" t="s">
        <v>75</v>
      </c>
      <c r="AU115" s="13" t="s">
        <v>89</v>
      </c>
      <c r="BK115" s="128">
        <f>BK116</f>
        <v>0</v>
      </c>
    </row>
    <row r="116" spans="2:65" s="11" customFormat="1" ht="25.9" customHeight="1">
      <c r="B116" s="129"/>
      <c r="D116" s="130" t="s">
        <v>75</v>
      </c>
      <c r="E116" s="131" t="s">
        <v>106</v>
      </c>
      <c r="F116" s="131" t="s">
        <v>107</v>
      </c>
      <c r="I116" s="132"/>
      <c r="J116" s="133">
        <f>BK116</f>
        <v>0</v>
      </c>
      <c r="L116" s="129"/>
      <c r="M116" s="134"/>
      <c r="N116" s="135"/>
      <c r="O116" s="135"/>
      <c r="P116" s="136">
        <f>P117+P123</f>
        <v>0</v>
      </c>
      <c r="Q116" s="135"/>
      <c r="R116" s="136">
        <f>R117+R123</f>
        <v>9.4799999999999988E-3</v>
      </c>
      <c r="S116" s="135"/>
      <c r="T116" s="137">
        <f>T117+T123</f>
        <v>0</v>
      </c>
      <c r="AR116" s="130" t="s">
        <v>83</v>
      </c>
      <c r="AT116" s="138" t="s">
        <v>75</v>
      </c>
      <c r="AU116" s="138" t="s">
        <v>76</v>
      </c>
      <c r="AY116" s="130" t="s">
        <v>108</v>
      </c>
      <c r="BK116" s="139">
        <f>BK117+BK123</f>
        <v>0</v>
      </c>
    </row>
    <row r="117" spans="2:65" s="11" customFormat="1" ht="22.9" customHeight="1">
      <c r="B117" s="129"/>
      <c r="D117" s="130" t="s">
        <v>75</v>
      </c>
      <c r="E117" s="140" t="s">
        <v>109</v>
      </c>
      <c r="F117" s="140" t="s">
        <v>110</v>
      </c>
      <c r="I117" s="132"/>
      <c r="J117" s="141">
        <f>BK117</f>
        <v>0</v>
      </c>
      <c r="L117" s="129"/>
      <c r="M117" s="134"/>
      <c r="N117" s="135"/>
      <c r="O117" s="135"/>
      <c r="P117" s="136">
        <f>SUM(P118:P122)</f>
        <v>0</v>
      </c>
      <c r="Q117" s="135"/>
      <c r="R117" s="136">
        <f>SUM(R118:R122)</f>
        <v>8.6999999999999994E-3</v>
      </c>
      <c r="S117" s="135"/>
      <c r="T117" s="137">
        <f>SUM(T118:T122)</f>
        <v>0</v>
      </c>
      <c r="AR117" s="130" t="s">
        <v>83</v>
      </c>
      <c r="AT117" s="138" t="s">
        <v>75</v>
      </c>
      <c r="AU117" s="138" t="s">
        <v>81</v>
      </c>
      <c r="AY117" s="130" t="s">
        <v>108</v>
      </c>
      <c r="BK117" s="139">
        <f>SUM(BK118:BK122)</f>
        <v>0</v>
      </c>
    </row>
    <row r="118" spans="2:65" s="1" customFormat="1" ht="27" customHeight="1">
      <c r="B118" s="142"/>
      <c r="C118" s="143" t="s">
        <v>81</v>
      </c>
      <c r="D118" s="143" t="s">
        <v>111</v>
      </c>
      <c r="E118" s="144" t="s">
        <v>112</v>
      </c>
      <c r="F118" s="145" t="s">
        <v>113</v>
      </c>
      <c r="G118" s="146" t="s">
        <v>114</v>
      </c>
      <c r="H118" s="147">
        <v>30</v>
      </c>
      <c r="I118" s="148"/>
      <c r="J118" s="149">
        <f>ROUND(I118*H118,2)</f>
        <v>0</v>
      </c>
      <c r="K118" s="145" t="s">
        <v>115</v>
      </c>
      <c r="L118" s="28"/>
      <c r="M118" s="150" t="s">
        <v>1</v>
      </c>
      <c r="N118" s="151" t="s">
        <v>41</v>
      </c>
      <c r="O118" s="51"/>
      <c r="P118" s="152">
        <f>O118*H118</f>
        <v>0</v>
      </c>
      <c r="Q118" s="152">
        <v>2.9E-4</v>
      </c>
      <c r="R118" s="152">
        <f>Q118*H118</f>
        <v>8.6999999999999994E-3</v>
      </c>
      <c r="S118" s="152">
        <v>0</v>
      </c>
      <c r="T118" s="153">
        <f>S118*H118</f>
        <v>0</v>
      </c>
      <c r="AR118" s="154" t="s">
        <v>116</v>
      </c>
      <c r="AT118" s="154" t="s">
        <v>111</v>
      </c>
      <c r="AU118" s="154" t="s">
        <v>83</v>
      </c>
      <c r="AY118" s="13" t="s">
        <v>108</v>
      </c>
      <c r="BE118" s="155">
        <f>IF(N118="základní",J118,0)</f>
        <v>0</v>
      </c>
      <c r="BF118" s="155">
        <f>IF(N118="snížená",J118,0)</f>
        <v>0</v>
      </c>
      <c r="BG118" s="155">
        <f>IF(N118="zákl. přenesená",J118,0)</f>
        <v>0</v>
      </c>
      <c r="BH118" s="155">
        <f>IF(N118="sníž. přenesená",J118,0)</f>
        <v>0</v>
      </c>
      <c r="BI118" s="155">
        <f>IF(N118="nulová",J118,0)</f>
        <v>0</v>
      </c>
      <c r="BJ118" s="13" t="s">
        <v>81</v>
      </c>
      <c r="BK118" s="155">
        <f>ROUND(I118*H118,2)</f>
        <v>0</v>
      </c>
      <c r="BL118" s="13" t="s">
        <v>116</v>
      </c>
      <c r="BM118" s="154" t="s">
        <v>117</v>
      </c>
    </row>
    <row r="119" spans="2:65" s="1" customFormat="1" ht="27" customHeight="1">
      <c r="B119" s="142"/>
      <c r="C119" s="143" t="s">
        <v>83</v>
      </c>
      <c r="D119" s="143" t="s">
        <v>111</v>
      </c>
      <c r="E119" s="144" t="s">
        <v>118</v>
      </c>
      <c r="F119" s="145" t="s">
        <v>119</v>
      </c>
      <c r="G119" s="146" t="s">
        <v>120</v>
      </c>
      <c r="H119" s="147">
        <v>2</v>
      </c>
      <c r="I119" s="148"/>
      <c r="J119" s="149">
        <f>ROUND(I119*H119,2)</f>
        <v>0</v>
      </c>
      <c r="K119" s="145" t="s">
        <v>115</v>
      </c>
      <c r="L119" s="28"/>
      <c r="M119" s="150" t="s">
        <v>1</v>
      </c>
      <c r="N119" s="151" t="s">
        <v>41</v>
      </c>
      <c r="O119" s="51"/>
      <c r="P119" s="152">
        <f>O119*H119</f>
        <v>0</v>
      </c>
      <c r="Q119" s="152">
        <v>0</v>
      </c>
      <c r="R119" s="152">
        <f>Q119*H119</f>
        <v>0</v>
      </c>
      <c r="S119" s="152">
        <v>0</v>
      </c>
      <c r="T119" s="153">
        <f>S119*H119</f>
        <v>0</v>
      </c>
      <c r="AR119" s="154" t="s">
        <v>116</v>
      </c>
      <c r="AT119" s="154" t="s">
        <v>111</v>
      </c>
      <c r="AU119" s="154" t="s">
        <v>83</v>
      </c>
      <c r="AY119" s="13" t="s">
        <v>108</v>
      </c>
      <c r="BE119" s="155">
        <f>IF(N119="základní",J119,0)</f>
        <v>0</v>
      </c>
      <c r="BF119" s="155">
        <f>IF(N119="snížená",J119,0)</f>
        <v>0</v>
      </c>
      <c r="BG119" s="155">
        <f>IF(N119="zákl. přenesená",J119,0)</f>
        <v>0</v>
      </c>
      <c r="BH119" s="155">
        <f>IF(N119="sníž. přenesená",J119,0)</f>
        <v>0</v>
      </c>
      <c r="BI119" s="155">
        <f>IF(N119="nulová",J119,0)</f>
        <v>0</v>
      </c>
      <c r="BJ119" s="13" t="s">
        <v>81</v>
      </c>
      <c r="BK119" s="155">
        <f>ROUND(I119*H119,2)</f>
        <v>0</v>
      </c>
      <c r="BL119" s="13" t="s">
        <v>116</v>
      </c>
      <c r="BM119" s="154" t="s">
        <v>121</v>
      </c>
    </row>
    <row r="120" spans="2:65" s="1" customFormat="1" ht="27" customHeight="1">
      <c r="B120" s="142"/>
      <c r="C120" s="143" t="s">
        <v>122</v>
      </c>
      <c r="D120" s="143" t="s">
        <v>111</v>
      </c>
      <c r="E120" s="144" t="s">
        <v>123</v>
      </c>
      <c r="F120" s="145" t="s">
        <v>124</v>
      </c>
      <c r="G120" s="146" t="s">
        <v>114</v>
      </c>
      <c r="H120" s="147">
        <v>30</v>
      </c>
      <c r="I120" s="148"/>
      <c r="J120" s="149">
        <f>ROUND(I120*H120,2)</f>
        <v>0</v>
      </c>
      <c r="K120" s="145" t="s">
        <v>115</v>
      </c>
      <c r="L120" s="28"/>
      <c r="M120" s="150" t="s">
        <v>1</v>
      </c>
      <c r="N120" s="151" t="s">
        <v>41</v>
      </c>
      <c r="O120" s="51"/>
      <c r="P120" s="152">
        <f>O120*H120</f>
        <v>0</v>
      </c>
      <c r="Q120" s="152">
        <v>0</v>
      </c>
      <c r="R120" s="152">
        <f>Q120*H120</f>
        <v>0</v>
      </c>
      <c r="S120" s="152">
        <v>0</v>
      </c>
      <c r="T120" s="153">
        <f>S120*H120</f>
        <v>0</v>
      </c>
      <c r="AR120" s="154" t="s">
        <v>116</v>
      </c>
      <c r="AT120" s="154" t="s">
        <v>111</v>
      </c>
      <c r="AU120" s="154" t="s">
        <v>83</v>
      </c>
      <c r="AY120" s="13" t="s">
        <v>108</v>
      </c>
      <c r="BE120" s="155">
        <f>IF(N120="základní",J120,0)</f>
        <v>0</v>
      </c>
      <c r="BF120" s="155">
        <f>IF(N120="snížená",J120,0)</f>
        <v>0</v>
      </c>
      <c r="BG120" s="155">
        <f>IF(N120="zákl. přenesená",J120,0)</f>
        <v>0</v>
      </c>
      <c r="BH120" s="155">
        <f>IF(N120="sníž. přenesená",J120,0)</f>
        <v>0</v>
      </c>
      <c r="BI120" s="155">
        <f>IF(N120="nulová",J120,0)</f>
        <v>0</v>
      </c>
      <c r="BJ120" s="13" t="s">
        <v>81</v>
      </c>
      <c r="BK120" s="155">
        <f>ROUND(I120*H120,2)</f>
        <v>0</v>
      </c>
      <c r="BL120" s="13" t="s">
        <v>116</v>
      </c>
      <c r="BM120" s="154" t="s">
        <v>125</v>
      </c>
    </row>
    <row r="121" spans="2:65" s="1" customFormat="1" ht="27" customHeight="1">
      <c r="B121" s="142"/>
      <c r="C121" s="143" t="s">
        <v>126</v>
      </c>
      <c r="D121" s="143" t="s">
        <v>111</v>
      </c>
      <c r="E121" s="144" t="s">
        <v>127</v>
      </c>
      <c r="F121" s="145" t="s">
        <v>128</v>
      </c>
      <c r="G121" s="146" t="s">
        <v>120</v>
      </c>
      <c r="H121" s="147">
        <v>1</v>
      </c>
      <c r="I121" s="148"/>
      <c r="J121" s="149">
        <f>ROUND(I121*H121,2)</f>
        <v>0</v>
      </c>
      <c r="K121" s="145" t="s">
        <v>1</v>
      </c>
      <c r="L121" s="28"/>
      <c r="M121" s="150" t="s">
        <v>1</v>
      </c>
      <c r="N121" s="151" t="s">
        <v>41</v>
      </c>
      <c r="O121" s="51"/>
      <c r="P121" s="152">
        <f>O121*H121</f>
        <v>0</v>
      </c>
      <c r="Q121" s="152">
        <v>0</v>
      </c>
      <c r="R121" s="152">
        <f>Q121*H121</f>
        <v>0</v>
      </c>
      <c r="S121" s="152">
        <v>0</v>
      </c>
      <c r="T121" s="153">
        <f>S121*H121</f>
        <v>0</v>
      </c>
      <c r="AR121" s="154" t="s">
        <v>116</v>
      </c>
      <c r="AT121" s="154" t="s">
        <v>111</v>
      </c>
      <c r="AU121" s="154" t="s">
        <v>83</v>
      </c>
      <c r="AY121" s="13" t="s">
        <v>108</v>
      </c>
      <c r="BE121" s="155">
        <f>IF(N121="základní",J121,0)</f>
        <v>0</v>
      </c>
      <c r="BF121" s="155">
        <f>IF(N121="snížená",J121,0)</f>
        <v>0</v>
      </c>
      <c r="BG121" s="155">
        <f>IF(N121="zákl. přenesená",J121,0)</f>
        <v>0</v>
      </c>
      <c r="BH121" s="155">
        <f>IF(N121="sníž. přenesená",J121,0)</f>
        <v>0</v>
      </c>
      <c r="BI121" s="155">
        <f>IF(N121="nulová",J121,0)</f>
        <v>0</v>
      </c>
      <c r="BJ121" s="13" t="s">
        <v>81</v>
      </c>
      <c r="BK121" s="155">
        <f>ROUND(I121*H121,2)</f>
        <v>0</v>
      </c>
      <c r="BL121" s="13" t="s">
        <v>116</v>
      </c>
      <c r="BM121" s="154" t="s">
        <v>129</v>
      </c>
    </row>
    <row r="122" spans="2:65" s="1" customFormat="1" ht="27" customHeight="1">
      <c r="B122" s="142"/>
      <c r="C122" s="143" t="s">
        <v>130</v>
      </c>
      <c r="D122" s="143" t="s">
        <v>111</v>
      </c>
      <c r="E122" s="144" t="s">
        <v>131</v>
      </c>
      <c r="F122" s="145" t="s">
        <v>132</v>
      </c>
      <c r="G122" s="146" t="s">
        <v>133</v>
      </c>
      <c r="H122" s="156"/>
      <c r="I122" s="148"/>
      <c r="J122" s="149">
        <f>ROUND(I122*H122,2)</f>
        <v>0</v>
      </c>
      <c r="K122" s="145" t="s">
        <v>115</v>
      </c>
      <c r="L122" s="28"/>
      <c r="M122" s="150" t="s">
        <v>1</v>
      </c>
      <c r="N122" s="151" t="s">
        <v>41</v>
      </c>
      <c r="O122" s="51"/>
      <c r="P122" s="152">
        <f>O122*H122</f>
        <v>0</v>
      </c>
      <c r="Q122" s="152">
        <v>0</v>
      </c>
      <c r="R122" s="152">
        <f>Q122*H122</f>
        <v>0</v>
      </c>
      <c r="S122" s="152">
        <v>0</v>
      </c>
      <c r="T122" s="153">
        <f>S122*H122</f>
        <v>0</v>
      </c>
      <c r="AR122" s="154" t="s">
        <v>116</v>
      </c>
      <c r="AT122" s="154" t="s">
        <v>111</v>
      </c>
      <c r="AU122" s="154" t="s">
        <v>83</v>
      </c>
      <c r="AY122" s="13" t="s">
        <v>108</v>
      </c>
      <c r="BE122" s="155">
        <f>IF(N122="základní",J122,0)</f>
        <v>0</v>
      </c>
      <c r="BF122" s="155">
        <f>IF(N122="snížená",J122,0)</f>
        <v>0</v>
      </c>
      <c r="BG122" s="155">
        <f>IF(N122="zákl. přenesená",J122,0)</f>
        <v>0</v>
      </c>
      <c r="BH122" s="155">
        <f>IF(N122="sníž. přenesená",J122,0)</f>
        <v>0</v>
      </c>
      <c r="BI122" s="155">
        <f>IF(N122="nulová",J122,0)</f>
        <v>0</v>
      </c>
      <c r="BJ122" s="13" t="s">
        <v>81</v>
      </c>
      <c r="BK122" s="155">
        <f>ROUND(I122*H122,2)</f>
        <v>0</v>
      </c>
      <c r="BL122" s="13" t="s">
        <v>116</v>
      </c>
      <c r="BM122" s="154" t="s">
        <v>134</v>
      </c>
    </row>
    <row r="123" spans="2:65" s="11" customFormat="1" ht="22.9" customHeight="1">
      <c r="B123" s="129"/>
      <c r="D123" s="130" t="s">
        <v>75</v>
      </c>
      <c r="E123" s="140" t="s">
        <v>135</v>
      </c>
      <c r="F123" s="140" t="s">
        <v>136</v>
      </c>
      <c r="I123" s="132"/>
      <c r="J123" s="141">
        <f>BK123</f>
        <v>0</v>
      </c>
      <c r="L123" s="129"/>
      <c r="M123" s="134"/>
      <c r="N123" s="135"/>
      <c r="O123" s="135"/>
      <c r="P123" s="136">
        <f>SUM(P124:P126)</f>
        <v>0</v>
      </c>
      <c r="Q123" s="135"/>
      <c r="R123" s="136">
        <f>SUM(R124:R126)</f>
        <v>7.8000000000000009E-4</v>
      </c>
      <c r="S123" s="135"/>
      <c r="T123" s="137">
        <f>SUM(T124:T126)</f>
        <v>0</v>
      </c>
      <c r="AR123" s="130" t="s">
        <v>83</v>
      </c>
      <c r="AT123" s="138" t="s">
        <v>75</v>
      </c>
      <c r="AU123" s="138" t="s">
        <v>81</v>
      </c>
      <c r="AY123" s="130" t="s">
        <v>108</v>
      </c>
      <c r="BK123" s="139">
        <f>SUM(BK124:BK126)</f>
        <v>0</v>
      </c>
    </row>
    <row r="124" spans="2:65" s="1" customFormat="1" ht="24.75" customHeight="1">
      <c r="B124" s="142"/>
      <c r="C124" s="143" t="s">
        <v>137</v>
      </c>
      <c r="D124" s="143" t="s">
        <v>111</v>
      </c>
      <c r="E124" s="144" t="s">
        <v>138</v>
      </c>
      <c r="F124" s="145" t="s">
        <v>139</v>
      </c>
      <c r="G124" s="146" t="s">
        <v>120</v>
      </c>
      <c r="H124" s="147">
        <v>2</v>
      </c>
      <c r="I124" s="148"/>
      <c r="J124" s="149">
        <f>ROUND(I124*H124,2)</f>
        <v>0</v>
      </c>
      <c r="K124" s="145" t="s">
        <v>115</v>
      </c>
      <c r="L124" s="28"/>
      <c r="M124" s="150" t="s">
        <v>1</v>
      </c>
      <c r="N124" s="151" t="s">
        <v>41</v>
      </c>
      <c r="O124" s="51"/>
      <c r="P124" s="152">
        <f>O124*H124</f>
        <v>0</v>
      </c>
      <c r="Q124" s="152">
        <v>1.6000000000000001E-4</v>
      </c>
      <c r="R124" s="152">
        <f>Q124*H124</f>
        <v>3.2000000000000003E-4</v>
      </c>
      <c r="S124" s="152">
        <v>0</v>
      </c>
      <c r="T124" s="153">
        <f>S124*H124</f>
        <v>0</v>
      </c>
      <c r="AR124" s="154" t="s">
        <v>116</v>
      </c>
      <c r="AT124" s="154" t="s">
        <v>111</v>
      </c>
      <c r="AU124" s="154" t="s">
        <v>83</v>
      </c>
      <c r="AY124" s="13" t="s">
        <v>108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3" t="s">
        <v>81</v>
      </c>
      <c r="BK124" s="155">
        <f>ROUND(I124*H124,2)</f>
        <v>0</v>
      </c>
      <c r="BL124" s="13" t="s">
        <v>116</v>
      </c>
      <c r="BM124" s="154" t="s">
        <v>140</v>
      </c>
    </row>
    <row r="125" spans="2:65" s="1" customFormat="1" ht="40.5" customHeight="1">
      <c r="B125" s="142"/>
      <c r="C125" s="157" t="s">
        <v>141</v>
      </c>
      <c r="D125" s="157" t="s">
        <v>142</v>
      </c>
      <c r="E125" s="158" t="s">
        <v>81</v>
      </c>
      <c r="F125" s="159" t="s">
        <v>143</v>
      </c>
      <c r="G125" s="160" t="s">
        <v>120</v>
      </c>
      <c r="H125" s="161">
        <v>2</v>
      </c>
      <c r="I125" s="162"/>
      <c r="J125" s="163">
        <f>ROUND(I125*H125,2)</f>
        <v>0</v>
      </c>
      <c r="K125" s="159" t="s">
        <v>1</v>
      </c>
      <c r="L125" s="164"/>
      <c r="M125" s="165" t="s">
        <v>1</v>
      </c>
      <c r="N125" s="166" t="s">
        <v>41</v>
      </c>
      <c r="O125" s="51"/>
      <c r="P125" s="152">
        <f>O125*H125</f>
        <v>0</v>
      </c>
      <c r="Q125" s="152">
        <v>2.3000000000000001E-4</v>
      </c>
      <c r="R125" s="152">
        <f>Q125*H125</f>
        <v>4.6000000000000001E-4</v>
      </c>
      <c r="S125" s="152">
        <v>0</v>
      </c>
      <c r="T125" s="153">
        <f>S125*H125</f>
        <v>0</v>
      </c>
      <c r="AR125" s="154" t="s">
        <v>144</v>
      </c>
      <c r="AT125" s="154" t="s">
        <v>142</v>
      </c>
      <c r="AU125" s="154" t="s">
        <v>83</v>
      </c>
      <c r="AY125" s="13" t="s">
        <v>108</v>
      </c>
      <c r="BE125" s="155">
        <f>IF(N125="základní",J125,0)</f>
        <v>0</v>
      </c>
      <c r="BF125" s="155">
        <f>IF(N125="snížená",J125,0)</f>
        <v>0</v>
      </c>
      <c r="BG125" s="155">
        <f>IF(N125="zákl. přenesená",J125,0)</f>
        <v>0</v>
      </c>
      <c r="BH125" s="155">
        <f>IF(N125="sníž. přenesená",J125,0)</f>
        <v>0</v>
      </c>
      <c r="BI125" s="155">
        <f>IF(N125="nulová",J125,0)</f>
        <v>0</v>
      </c>
      <c r="BJ125" s="13" t="s">
        <v>81</v>
      </c>
      <c r="BK125" s="155">
        <f>ROUND(I125*H125,2)</f>
        <v>0</v>
      </c>
      <c r="BL125" s="13" t="s">
        <v>116</v>
      </c>
      <c r="BM125" s="154" t="s">
        <v>145</v>
      </c>
    </row>
    <row r="126" spans="2:65" s="1" customFormat="1" ht="29.25" customHeight="1">
      <c r="B126" s="142"/>
      <c r="C126" s="143" t="s">
        <v>146</v>
      </c>
      <c r="D126" s="143" t="s">
        <v>111</v>
      </c>
      <c r="E126" s="144" t="s">
        <v>147</v>
      </c>
      <c r="F126" s="145" t="s">
        <v>148</v>
      </c>
      <c r="G126" s="146" t="s">
        <v>133</v>
      </c>
      <c r="H126" s="156"/>
      <c r="I126" s="148"/>
      <c r="J126" s="149">
        <f>ROUND(I126*H126,2)</f>
        <v>0</v>
      </c>
      <c r="K126" s="145" t="s">
        <v>115</v>
      </c>
      <c r="L126" s="28"/>
      <c r="M126" s="167" t="s">
        <v>1</v>
      </c>
      <c r="N126" s="168" t="s">
        <v>41</v>
      </c>
      <c r="O126" s="169"/>
      <c r="P126" s="170">
        <f>O126*H126</f>
        <v>0</v>
      </c>
      <c r="Q126" s="170">
        <v>0</v>
      </c>
      <c r="R126" s="170">
        <f>Q126*H126</f>
        <v>0</v>
      </c>
      <c r="S126" s="170">
        <v>0</v>
      </c>
      <c r="T126" s="171">
        <f>S126*H126</f>
        <v>0</v>
      </c>
      <c r="AR126" s="154" t="s">
        <v>116</v>
      </c>
      <c r="AT126" s="154" t="s">
        <v>111</v>
      </c>
      <c r="AU126" s="154" t="s">
        <v>83</v>
      </c>
      <c r="AY126" s="13" t="s">
        <v>108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3" t="s">
        <v>81</v>
      </c>
      <c r="BK126" s="155">
        <f>ROUND(I126*H126,2)</f>
        <v>0</v>
      </c>
      <c r="BL126" s="13" t="s">
        <v>116</v>
      </c>
      <c r="BM126" s="154" t="s">
        <v>149</v>
      </c>
    </row>
    <row r="127" spans="2:65" s="1" customFormat="1" ht="6.95" customHeight="1">
      <c r="B127" s="40"/>
      <c r="C127" s="41"/>
      <c r="D127" s="41"/>
      <c r="E127" s="41"/>
      <c r="F127" s="41"/>
      <c r="G127" s="41"/>
      <c r="H127" s="41"/>
      <c r="I127" s="103"/>
      <c r="J127" s="41"/>
      <c r="K127" s="41"/>
      <c r="L127" s="28"/>
    </row>
  </sheetData>
  <autoFilter ref="C114:K126"/>
  <mergeCells count="6">
    <mergeCell ref="E107:H107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ZTI - KLIMATIZACE ZASEDAC...</vt:lpstr>
      <vt:lpstr>'Rekapitulace stavby'!Názvy_tisku</vt:lpstr>
      <vt:lpstr>'ZTI - KLIMATIZACE ZASEDAC...'!Názvy_tisku</vt:lpstr>
      <vt:lpstr>'Rekapitulace stavby'!Oblast_tisku</vt:lpstr>
      <vt:lpstr>'ZTI - KLIMATIZACE ZASEDAC...'!Oblast_tisku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Mruzkova-PC\Mruzkova</dc:creator>
  <cp:lastModifiedBy>Bořecký Aleš</cp:lastModifiedBy>
  <dcterms:created xsi:type="dcterms:W3CDTF">2019-07-23T12:15:56Z</dcterms:created>
  <dcterms:modified xsi:type="dcterms:W3CDTF">2019-10-03T12:29:05Z</dcterms:modified>
</cp:coreProperties>
</file>